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240" windowHeight="12645" activeTab="1"/>
  </bookViews>
  <sheets>
    <sheet name="Акбастау" sheetId="1" r:id="rId1"/>
    <sheet name=" выбр Акб" sheetId="2" r:id="rId2"/>
    <sheet name="сброс Акб" sheetId="3" r:id="rId3"/>
    <sheet name=" сточн водах Акб" sheetId="4" r:id="rId4"/>
    <sheet name="отх Акб" sheetId="5" r:id="rId5"/>
  </sheets>
  <definedNames>
    <definedName name="_xlnm._FilterDatabase" localSheetId="4" hidden="1">'отх Акб'!$E$2:$E$19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30" i="2" l="1"/>
  <c r="Z30" i="2"/>
  <c r="X30" i="2"/>
  <c r="V30" i="2"/>
  <c r="T30" i="2"/>
  <c r="R30" i="2"/>
  <c r="P16" i="2"/>
  <c r="P14" i="2"/>
  <c r="P13" i="2"/>
  <c r="P30" i="2"/>
  <c r="N30" i="2"/>
  <c r="N13" i="2"/>
  <c r="N14" i="2"/>
  <c r="N16" i="2"/>
  <c r="L30" i="2" l="1"/>
  <c r="L16" i="2"/>
  <c r="L14" i="2"/>
  <c r="L13" i="2"/>
  <c r="J30" i="2"/>
  <c r="J18" i="2"/>
  <c r="J16" i="2"/>
  <c r="J14" i="2"/>
  <c r="J13" i="2"/>
  <c r="J8" i="2" l="1"/>
  <c r="J29" i="2"/>
  <c r="J28" i="2"/>
  <c r="J27" i="2"/>
  <c r="J26" i="2"/>
  <c r="J25" i="2"/>
  <c r="J24" i="2"/>
  <c r="J23" i="2"/>
  <c r="J22" i="2"/>
  <c r="J21" i="2"/>
  <c r="J20" i="2"/>
  <c r="J19" i="2"/>
  <c r="J17" i="2"/>
  <c r="J15" i="2"/>
  <c r="J12" i="2"/>
  <c r="J11" i="2"/>
  <c r="J10" i="2"/>
  <c r="J9" i="2"/>
  <c r="AF30" i="2"/>
  <c r="AD30" i="2"/>
  <c r="J31" i="2"/>
  <c r="H30" i="2"/>
  <c r="D23" i="1" l="1"/>
</calcChain>
</file>

<file path=xl/comments1.xml><?xml version="1.0" encoding="utf-8"?>
<comments xmlns="http://schemas.openxmlformats.org/spreadsheetml/2006/main">
  <authors>
    <author>Автор</author>
  </authors>
  <commentList>
    <comment ref="F5" authorId="0" shapeId="0">
      <text>
        <r>
          <rPr>
            <b/>
            <sz val="11"/>
            <color indexed="81"/>
            <rFont val="Tahoma"/>
            <family val="2"/>
            <charset val="204"/>
          </rPr>
          <t>Автор:</t>
        </r>
        <r>
          <rPr>
            <sz val="11"/>
            <color indexed="81"/>
            <rFont val="Tahoma"/>
            <family val="2"/>
            <charset val="204"/>
          </rPr>
          <t xml:space="preserve">
6010, 6024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6026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6028
</t>
        </r>
      </text>
    </comment>
    <comment ref="N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6029</t>
        </r>
      </text>
    </comment>
    <comment ref="P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6030
</t>
        </r>
      </text>
    </comment>
    <comment ref="R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6031
</t>
        </r>
      </text>
    </comment>
    <comment ref="T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6032
</t>
        </r>
      </text>
    </comment>
    <comment ref="V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6033
</t>
        </r>
      </text>
    </comment>
    <comment ref="X5" authorId="0" shapeId="0">
      <text>
        <r>
          <rPr>
            <sz val="9"/>
            <color indexed="81"/>
            <rFont val="Tahoma"/>
            <charset val="1"/>
          </rPr>
          <t xml:space="preserve">6001
</t>
        </r>
      </text>
    </comment>
    <comment ref="Z5" authorId="0" shapeId="0">
      <text>
        <r>
          <rPr>
            <sz val="9"/>
            <color indexed="81"/>
            <rFont val="Tahoma"/>
            <charset val="1"/>
          </rPr>
          <t xml:space="preserve">6002
</t>
        </r>
      </text>
    </comment>
    <comment ref="AD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6010
</t>
        </r>
      </text>
    </comment>
    <comment ref="AF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6013</t>
        </r>
      </text>
    </comment>
  </commentList>
</comments>
</file>

<file path=xl/sharedStrings.xml><?xml version="1.0" encoding="utf-8"?>
<sst xmlns="http://schemas.openxmlformats.org/spreadsheetml/2006/main" count="187" uniqueCount="113">
  <si>
    <t>№ п/п</t>
  </si>
  <si>
    <t>№</t>
  </si>
  <si>
    <t>Общие сведения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</si>
  <si>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</si>
  <si>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</si>
  <si>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</si>
  <si>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</si>
  <si>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</si>
  <si>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</si>
  <si>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</si>
  <si>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</si>
  <si>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</si>
  <si>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</si>
  <si>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</si>
  <si>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</si>
  <si>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</si>
  <si>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</si>
  <si>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</si>
  <si>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</si>
  <si>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</si>
  <si>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</si>
  <si>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</si>
  <si>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</si>
  <si>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</si>
  <si>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</si>
  <si>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</si>
  <si>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</si>
  <si>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</si>
  <si>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</si>
  <si>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</si>
  <si>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</si>
  <si>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</si>
  <si>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всего (плановые)</t>
  </si>
  <si>
    <t>в результате аварии</t>
  </si>
  <si>
    <t>Данные о сбросах сточных вод в воду за отчетный год</t>
  </si>
  <si>
    <t>Объем, кг/год **</t>
  </si>
  <si>
    <t>Перенос загрязнителей в сточных водах за пределы участка*</t>
  </si>
  <si>
    <t xml:space="preserve"> Данные об объемах отходов 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</si>
  <si>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</si>
  <si>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</si>
  <si>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</si>
  <si>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</si>
  <si>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</si>
  <si>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r>
      <t>Объем переданных стоков сторонним организациям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)*</t>
    </r>
  </si>
  <si>
    <r>
      <t>Повторное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</t>
    </r>
  </si>
  <si>
    <t>* Объем закачки воды в пласт (м3)</t>
  </si>
  <si>
    <t>-</t>
  </si>
  <si>
    <r>
      <t>Оборотное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)-факт</t>
    </r>
  </si>
  <si>
    <t>Р</t>
  </si>
  <si>
    <t>060441000268</t>
  </si>
  <si>
    <t>Добыча медных руд подземным способом</t>
  </si>
  <si>
    <t>Вмещаюшая порода</t>
  </si>
  <si>
    <t>010101</t>
  </si>
  <si>
    <t>рудник Акбастау</t>
  </si>
  <si>
    <t>48.375207 с.ш.,
77.421563 в.д.</t>
  </si>
  <si>
    <t>Выпуск №2 хозяйственно-бытовые сточные воды</t>
  </si>
  <si>
    <t>Выпуск №3 (шахтные воды)</t>
  </si>
  <si>
    <t>Железо (II, III) оксиды</t>
  </si>
  <si>
    <t>Марганец и его соединения</t>
  </si>
  <si>
    <t>Олово оксид</t>
  </si>
  <si>
    <t>Свинец и его неорганические соединения</t>
  </si>
  <si>
    <t>Кальций дигидроксид</t>
  </si>
  <si>
    <t>Сероводород</t>
  </si>
  <si>
    <t>Углерод оксид</t>
  </si>
  <si>
    <t>Фтористые газообразные соединения</t>
  </si>
  <si>
    <t>Фториды неорганические плохо растворимые</t>
  </si>
  <si>
    <t>Диметилбензол</t>
  </si>
  <si>
    <t>Метилбензол</t>
  </si>
  <si>
    <t>Бутан-1-ол</t>
  </si>
  <si>
    <t>Этанол</t>
  </si>
  <si>
    <t>2-Этоксиэтанол</t>
  </si>
  <si>
    <t>Бутилацетат</t>
  </si>
  <si>
    <t>Пропан-2-он</t>
  </si>
  <si>
    <t>Уайт-спирит</t>
  </si>
  <si>
    <t>Алканы С12-С19</t>
  </si>
  <si>
    <t>Взвешенные частицы</t>
  </si>
  <si>
    <t>Пыль абразивная</t>
  </si>
  <si>
    <t>Азота (IV) диоксид</t>
  </si>
  <si>
    <t>Азот (II) оксид</t>
  </si>
  <si>
    <t>Портал выездной траншеи №1</t>
  </si>
  <si>
    <t>Портал выездной траншеи №2</t>
  </si>
  <si>
    <t>Временный портал №3</t>
  </si>
  <si>
    <t>Временный портал №4</t>
  </si>
  <si>
    <t>Перегрузочная площадка породы</t>
  </si>
  <si>
    <t>Породный отвал "Новый"</t>
  </si>
  <si>
    <t>Отвал ПРС площадки выездной траншеи №2</t>
  </si>
  <si>
    <t>Породный отвал "Южный"</t>
  </si>
  <si>
    <t>Рудные склады</t>
  </si>
  <si>
    <t>Карьер</t>
  </si>
  <si>
    <t>Породный отвал "Северный"</t>
  </si>
  <si>
    <t>Породный отвал "Западный"</t>
  </si>
  <si>
    <t>Склады забалансовых руд</t>
  </si>
  <si>
    <t>Отвал ПРС</t>
  </si>
  <si>
    <t>Пыль неорганическая: более 70%</t>
  </si>
  <si>
    <t>Пыль неорганическая: 70-20%</t>
  </si>
  <si>
    <t>630-08-0</t>
  </si>
  <si>
    <t>7439-92-1</t>
  </si>
  <si>
    <t>Карагандинская область,
г. Караганда, пр. Строителей, 35а</t>
  </si>
  <si>
    <t>Аягозский район, месторождение Акбастау</t>
  </si>
  <si>
    <t>Расчетный метод</t>
  </si>
  <si>
    <t>филиала ТОО "Корпорация Казахмыс"</t>
  </si>
  <si>
    <t>ПО "Карагандацветмет"</t>
  </si>
  <si>
    <t>исп.: Дузбаева А. К.</t>
  </si>
  <si>
    <t>т.: 95 71 18</t>
  </si>
  <si>
    <t>green6@kazakhmys.kz</t>
  </si>
  <si>
    <t>1330-20-7</t>
  </si>
  <si>
    <t>108-88-3</t>
  </si>
  <si>
    <t>сбросов в водные объекты отсутствуют.</t>
  </si>
  <si>
    <t>2022 год</t>
  </si>
  <si>
    <t>Нурекин Д. К.</t>
  </si>
  <si>
    <t>И.о. генерального директора</t>
  </si>
  <si>
    <t>Д. К. Нурекин</t>
  </si>
  <si>
    <t>Абай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</si>
</sst>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CFCFCF"/>
      </right>
      <top/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/>
      <right/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Font="1"/>
    <xf numFmtId="0" fontId="10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right"/>
    </xf>
    <xf numFmtId="0" fontId="7" fillId="0" borderId="0" xfId="0" applyFont="1"/>
    <xf numFmtId="0" fontId="14" fillId="0" borderId="0" xfId="1" applyFont="1"/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een6@kazakhmys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4"/>
  <sheetViews>
    <sheetView topLeftCell="B13" workbookViewId="0">
      <selection activeCell="C32" sqref="C32"/>
    </sheetView>
  </sheetViews>
  <sheetFormatPr defaultRowHeight="15" x14ac:dyDescent="0.25"/>
  <cols>
    <col min="1" max="1" width="9.140625" style="25"/>
    <col min="2" max="2" width="4.85546875" style="25" customWidth="1"/>
    <col min="3" max="3" width="54.7109375" style="25" customWidth="1"/>
    <col min="4" max="4" width="43.85546875" style="25" customWidth="1"/>
    <col min="5" max="16384" width="9.140625" style="25"/>
  </cols>
  <sheetData>
    <row r="2" spans="2:4" x14ac:dyDescent="0.25">
      <c r="B2" s="42" t="s">
        <v>2</v>
      </c>
      <c r="C2" s="42"/>
      <c r="D2" s="42"/>
    </row>
    <row r="3" spans="2:4" ht="38.25" customHeight="1" x14ac:dyDescent="0.25">
      <c r="B3" s="26" t="s">
        <v>0</v>
      </c>
      <c r="C3" s="26" t="s">
        <v>3</v>
      </c>
      <c r="D3" s="26" t="s">
        <v>4</v>
      </c>
    </row>
    <row r="4" spans="2:4" x14ac:dyDescent="0.25">
      <c r="B4" s="27">
        <v>1</v>
      </c>
      <c r="C4" s="27">
        <v>2</v>
      </c>
      <c r="D4" s="27">
        <v>3</v>
      </c>
    </row>
    <row r="5" spans="2:4" ht="24" customHeight="1" x14ac:dyDescent="0.25">
      <c r="B5" s="28">
        <v>1</v>
      </c>
      <c r="C5" s="29" t="s">
        <v>5</v>
      </c>
      <c r="D5" s="5" t="s">
        <v>53</v>
      </c>
    </row>
    <row r="6" spans="2:4" x14ac:dyDescent="0.25">
      <c r="B6" s="28">
        <v>2</v>
      </c>
      <c r="C6" s="29" t="s">
        <v>6</v>
      </c>
      <c r="D6" s="15" t="s">
        <v>49</v>
      </c>
    </row>
    <row r="7" spans="2:4" ht="30.75" customHeight="1" x14ac:dyDescent="0.25">
      <c r="B7" s="28">
        <v>3</v>
      </c>
      <c r="C7" s="29" t="s">
        <v>7</v>
      </c>
      <c r="D7" s="5" t="s">
        <v>97</v>
      </c>
    </row>
    <row r="8" spans="2:4" x14ac:dyDescent="0.25">
      <c r="B8" s="28">
        <v>4</v>
      </c>
      <c r="C8" s="29" t="s">
        <v>8</v>
      </c>
      <c r="D8" s="24" t="s">
        <v>109</v>
      </c>
    </row>
    <row r="9" spans="2:4" ht="63.75" customHeight="1" x14ac:dyDescent="0.25">
      <c r="B9" s="28">
        <v>5</v>
      </c>
      <c r="C9" s="29" t="s">
        <v>9</v>
      </c>
      <c r="D9" s="24" t="s">
        <v>46</v>
      </c>
    </row>
    <row r="10" spans="2:4" x14ac:dyDescent="0.25">
      <c r="B10" s="28">
        <v>6</v>
      </c>
      <c r="C10" s="29" t="s">
        <v>10</v>
      </c>
      <c r="D10" s="5" t="s">
        <v>108</v>
      </c>
    </row>
    <row r="11" spans="2:4" ht="29.25" customHeight="1" x14ac:dyDescent="0.25">
      <c r="B11" s="28">
        <v>7</v>
      </c>
      <c r="C11" s="29" t="s">
        <v>11</v>
      </c>
      <c r="D11" s="5" t="s">
        <v>46</v>
      </c>
    </row>
    <row r="12" spans="2:4" x14ac:dyDescent="0.25">
      <c r="B12" s="28">
        <v>8</v>
      </c>
      <c r="C12" s="29" t="s">
        <v>12</v>
      </c>
      <c r="D12" s="5" t="s">
        <v>98</v>
      </c>
    </row>
    <row r="13" spans="2:4" ht="24" customHeight="1" x14ac:dyDescent="0.25">
      <c r="B13" s="28" t="s">
        <v>13</v>
      </c>
      <c r="C13" s="29" t="s">
        <v>14</v>
      </c>
      <c r="D13" s="5" t="s">
        <v>112</v>
      </c>
    </row>
    <row r="14" spans="2:4" ht="23.25" customHeight="1" x14ac:dyDescent="0.25">
      <c r="B14" s="28" t="s">
        <v>15</v>
      </c>
      <c r="C14" s="29" t="s">
        <v>16</v>
      </c>
      <c r="D14" s="5" t="s">
        <v>46</v>
      </c>
    </row>
    <row r="15" spans="2:4" ht="20.25" customHeight="1" x14ac:dyDescent="0.25">
      <c r="B15" s="28" t="s">
        <v>17</v>
      </c>
      <c r="C15" s="29" t="s">
        <v>18</v>
      </c>
      <c r="D15" s="5" t="s">
        <v>46</v>
      </c>
    </row>
    <row r="16" spans="2:4" ht="18.75" customHeight="1" x14ac:dyDescent="0.25">
      <c r="B16" s="28" t="s">
        <v>19</v>
      </c>
      <c r="C16" s="29" t="s">
        <v>20</v>
      </c>
      <c r="D16" s="5" t="s">
        <v>46</v>
      </c>
    </row>
    <row r="17" spans="2:4" ht="46.5" customHeight="1" x14ac:dyDescent="0.25">
      <c r="B17" s="28">
        <v>9</v>
      </c>
      <c r="C17" s="30" t="s">
        <v>21</v>
      </c>
      <c r="D17" s="24" t="s">
        <v>54</v>
      </c>
    </row>
    <row r="18" spans="2:4" ht="30" x14ac:dyDescent="0.25">
      <c r="B18" s="28">
        <v>10</v>
      </c>
      <c r="C18" s="30" t="s">
        <v>22</v>
      </c>
      <c r="D18" s="24" t="s">
        <v>99</v>
      </c>
    </row>
    <row r="19" spans="2:4" ht="15.75" thickBot="1" x14ac:dyDescent="0.3">
      <c r="B19" s="31"/>
      <c r="C19" s="32"/>
      <c r="D19" s="9"/>
    </row>
    <row r="20" spans="2:4" ht="17.25" customHeight="1" x14ac:dyDescent="0.25">
      <c r="B20" s="39" t="s">
        <v>23</v>
      </c>
      <c r="C20" s="40"/>
      <c r="D20" s="41"/>
    </row>
    <row r="21" spans="2:4" ht="28.5" x14ac:dyDescent="0.25">
      <c r="B21" s="26" t="s">
        <v>0</v>
      </c>
      <c r="C21" s="26" t="s">
        <v>3</v>
      </c>
      <c r="D21" s="26" t="s">
        <v>4</v>
      </c>
    </row>
    <row r="22" spans="2:4" x14ac:dyDescent="0.25">
      <c r="B22" s="27">
        <v>1</v>
      </c>
      <c r="C22" s="27">
        <v>2</v>
      </c>
      <c r="D22" s="27">
        <v>3</v>
      </c>
    </row>
    <row r="23" spans="2:4" ht="30" x14ac:dyDescent="0.25">
      <c r="B23" s="28">
        <v>1</v>
      </c>
      <c r="C23" s="33" t="s">
        <v>24</v>
      </c>
      <c r="D23" s="5" t="str">
        <f>D5</f>
        <v>рудник Акбастау</v>
      </c>
    </row>
    <row r="24" spans="2:4" ht="30" x14ac:dyDescent="0.25">
      <c r="B24" s="28">
        <v>2</v>
      </c>
      <c r="C24" s="33" t="s">
        <v>25</v>
      </c>
      <c r="D24" s="5" t="s">
        <v>50</v>
      </c>
    </row>
    <row r="27" spans="2:4" ht="15.75" x14ac:dyDescent="0.25">
      <c r="C27" s="34" t="s">
        <v>110</v>
      </c>
      <c r="D27" s="35"/>
    </row>
    <row r="28" spans="2:4" ht="15.75" x14ac:dyDescent="0.25">
      <c r="C28" s="34" t="s">
        <v>100</v>
      </c>
      <c r="D28" s="35"/>
    </row>
    <row r="29" spans="2:4" ht="15.75" x14ac:dyDescent="0.25">
      <c r="C29" s="34" t="s">
        <v>101</v>
      </c>
      <c r="D29" s="36" t="s">
        <v>111</v>
      </c>
    </row>
    <row r="30" spans="2:4" ht="15.75" x14ac:dyDescent="0.25">
      <c r="C30" s="35"/>
      <c r="D30" s="35"/>
    </row>
    <row r="31" spans="2:4" ht="15.75" x14ac:dyDescent="0.25">
      <c r="C31" s="35"/>
      <c r="D31" s="35"/>
    </row>
    <row r="32" spans="2:4" ht="15.75" x14ac:dyDescent="0.25">
      <c r="C32" s="37" t="s">
        <v>102</v>
      </c>
      <c r="D32" s="35"/>
    </row>
    <row r="33" spans="3:4" ht="15.75" x14ac:dyDescent="0.25">
      <c r="C33" s="37" t="s">
        <v>103</v>
      </c>
      <c r="D33" s="35"/>
    </row>
    <row r="34" spans="3:4" ht="15.75" x14ac:dyDescent="0.25">
      <c r="C34" s="38" t="s">
        <v>104</v>
      </c>
      <c r="D34" s="35"/>
    </row>
  </sheetData>
  <mergeCells count="2">
    <mergeCell ref="B20:D20"/>
    <mergeCell ref="B2:D2"/>
  </mergeCells>
  <hyperlinks>
    <hyperlink ref="C3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AH34"/>
  <sheetViews>
    <sheetView tabSelected="1" view="pageBreakPreview" zoomScale="70" zoomScaleNormal="78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G30" sqref="G30"/>
    </sheetView>
  </sheetViews>
  <sheetFormatPr defaultRowHeight="15" x14ac:dyDescent="0.25"/>
  <cols>
    <col min="1" max="1" width="9.140625" style="2"/>
    <col min="2" max="2" width="11.28515625" style="2" customWidth="1"/>
    <col min="3" max="3" width="14.7109375" style="2" customWidth="1"/>
    <col min="4" max="4" width="14.85546875" style="2" customWidth="1"/>
    <col min="5" max="5" width="19.28515625" style="2" customWidth="1"/>
    <col min="6" max="6" width="16.28515625" style="2" customWidth="1"/>
    <col min="7" max="7" width="14.140625" style="2" customWidth="1"/>
    <col min="8" max="8" width="15.42578125" style="2" customWidth="1"/>
    <col min="9" max="9" width="13.7109375" style="2" customWidth="1"/>
    <col min="10" max="10" width="15.28515625" style="2" customWidth="1"/>
    <col min="11" max="11" width="14.140625" style="2" customWidth="1"/>
    <col min="12" max="12" width="13.85546875" style="2" customWidth="1"/>
    <col min="13" max="13" width="13.28515625" style="2" customWidth="1"/>
    <col min="14" max="33" width="15" style="2" customWidth="1"/>
    <col min="34" max="34" width="32.85546875" style="2" customWidth="1"/>
    <col min="35" max="16384" width="9.140625" style="2"/>
  </cols>
  <sheetData>
    <row r="2" spans="2:34" ht="19.5" customHeight="1" x14ac:dyDescent="0.25">
      <c r="B2" s="45" t="s">
        <v>26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7"/>
    </row>
    <row r="3" spans="2:34" ht="46.5" customHeight="1" x14ac:dyDescent="0.25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</row>
    <row r="4" spans="2:34" ht="24.75" customHeight="1" x14ac:dyDescent="0.25">
      <c r="B4" s="48" t="s">
        <v>0</v>
      </c>
      <c r="C4" s="48" t="s">
        <v>27</v>
      </c>
      <c r="D4" s="48" t="s">
        <v>28</v>
      </c>
      <c r="E4" s="48" t="s">
        <v>29</v>
      </c>
      <c r="F4" s="49" t="s">
        <v>30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1" t="s">
        <v>31</v>
      </c>
    </row>
    <row r="5" spans="2:34" ht="37.5" customHeight="1" x14ac:dyDescent="0.25">
      <c r="B5" s="48"/>
      <c r="C5" s="48"/>
      <c r="D5" s="48"/>
      <c r="E5" s="48"/>
      <c r="F5" s="44" t="s">
        <v>87</v>
      </c>
      <c r="G5" s="44"/>
      <c r="H5" s="44" t="s">
        <v>86</v>
      </c>
      <c r="I5" s="44"/>
      <c r="J5" s="44" t="s">
        <v>79</v>
      </c>
      <c r="K5" s="44"/>
      <c r="L5" s="44" t="s">
        <v>80</v>
      </c>
      <c r="M5" s="44"/>
      <c r="N5" s="44" t="s">
        <v>81</v>
      </c>
      <c r="O5" s="44"/>
      <c r="P5" s="44" t="s">
        <v>82</v>
      </c>
      <c r="Q5" s="44"/>
      <c r="R5" s="44" t="s">
        <v>83</v>
      </c>
      <c r="S5" s="44"/>
      <c r="T5" s="44" t="s">
        <v>84</v>
      </c>
      <c r="U5" s="44"/>
      <c r="V5" s="44" t="s">
        <v>85</v>
      </c>
      <c r="W5" s="44"/>
      <c r="X5" s="44" t="s">
        <v>88</v>
      </c>
      <c r="Y5" s="44"/>
      <c r="Z5" s="44" t="s">
        <v>89</v>
      </c>
      <c r="AA5" s="44"/>
      <c r="AB5" s="44" t="s">
        <v>90</v>
      </c>
      <c r="AC5" s="44"/>
      <c r="AD5" s="44" t="s">
        <v>91</v>
      </c>
      <c r="AE5" s="44"/>
      <c r="AF5" s="44" t="s">
        <v>92</v>
      </c>
      <c r="AG5" s="44"/>
      <c r="AH5" s="52"/>
    </row>
    <row r="6" spans="2:34" ht="30.75" customHeight="1" x14ac:dyDescent="0.25">
      <c r="B6" s="48"/>
      <c r="C6" s="48"/>
      <c r="D6" s="48"/>
      <c r="E6" s="48"/>
      <c r="F6" s="23" t="s">
        <v>32</v>
      </c>
      <c r="G6" s="23" t="s">
        <v>33</v>
      </c>
      <c r="H6" s="23" t="s">
        <v>32</v>
      </c>
      <c r="I6" s="23" t="s">
        <v>33</v>
      </c>
      <c r="J6" s="3" t="s">
        <v>32</v>
      </c>
      <c r="K6" s="3" t="s">
        <v>33</v>
      </c>
      <c r="L6" s="22" t="s">
        <v>32</v>
      </c>
      <c r="M6" s="22" t="s">
        <v>33</v>
      </c>
      <c r="N6" s="23" t="s">
        <v>32</v>
      </c>
      <c r="O6" s="23" t="s">
        <v>33</v>
      </c>
      <c r="P6" s="23" t="s">
        <v>32</v>
      </c>
      <c r="Q6" s="23" t="s">
        <v>33</v>
      </c>
      <c r="R6" s="23" t="s">
        <v>32</v>
      </c>
      <c r="S6" s="23" t="s">
        <v>33</v>
      </c>
      <c r="T6" s="23" t="s">
        <v>32</v>
      </c>
      <c r="U6" s="23" t="s">
        <v>33</v>
      </c>
      <c r="V6" s="23" t="s">
        <v>32</v>
      </c>
      <c r="W6" s="23" t="s">
        <v>33</v>
      </c>
      <c r="X6" s="23" t="s">
        <v>32</v>
      </c>
      <c r="Y6" s="23" t="s">
        <v>33</v>
      </c>
      <c r="Z6" s="23" t="s">
        <v>32</v>
      </c>
      <c r="AA6" s="23" t="s">
        <v>33</v>
      </c>
      <c r="AB6" s="23" t="s">
        <v>32</v>
      </c>
      <c r="AC6" s="23" t="s">
        <v>33</v>
      </c>
      <c r="AD6" s="23" t="s">
        <v>32</v>
      </c>
      <c r="AE6" s="23" t="s">
        <v>33</v>
      </c>
      <c r="AF6" s="23" t="s">
        <v>32</v>
      </c>
      <c r="AG6" s="23" t="s">
        <v>33</v>
      </c>
      <c r="AH6" s="53"/>
    </row>
    <row r="7" spans="2:34" x14ac:dyDescent="0.25">
      <c r="B7" s="10">
        <v>1</v>
      </c>
      <c r="C7" s="10">
        <v>2</v>
      </c>
      <c r="D7" s="10">
        <v>3</v>
      </c>
      <c r="E7" s="10">
        <v>4</v>
      </c>
      <c r="F7" s="23">
        <v>5</v>
      </c>
      <c r="G7" s="23">
        <v>6</v>
      </c>
      <c r="H7" s="23">
        <v>7</v>
      </c>
      <c r="I7" s="23">
        <v>8</v>
      </c>
      <c r="J7" s="10">
        <v>9</v>
      </c>
      <c r="K7" s="17">
        <v>10</v>
      </c>
      <c r="L7" s="21">
        <v>11</v>
      </c>
      <c r="M7" s="21">
        <v>12</v>
      </c>
      <c r="N7" s="21">
        <v>13</v>
      </c>
      <c r="O7" s="21">
        <v>14</v>
      </c>
      <c r="P7" s="23">
        <v>15</v>
      </c>
      <c r="Q7" s="23">
        <v>16</v>
      </c>
      <c r="R7" s="23">
        <v>17</v>
      </c>
      <c r="S7" s="23">
        <v>18</v>
      </c>
      <c r="T7" s="23">
        <v>19</v>
      </c>
      <c r="U7" s="23">
        <v>20</v>
      </c>
      <c r="V7" s="23">
        <v>21</v>
      </c>
      <c r="W7" s="23">
        <v>22</v>
      </c>
      <c r="X7" s="23">
        <v>27</v>
      </c>
      <c r="Y7" s="23">
        <v>28</v>
      </c>
      <c r="Z7" s="23">
        <v>29</v>
      </c>
      <c r="AA7" s="23">
        <v>30</v>
      </c>
      <c r="AB7" s="23">
        <v>31</v>
      </c>
      <c r="AC7" s="23">
        <v>32</v>
      </c>
      <c r="AD7" s="23">
        <v>33</v>
      </c>
      <c r="AE7" s="23">
        <v>34</v>
      </c>
      <c r="AF7" s="23">
        <v>35</v>
      </c>
      <c r="AG7" s="23">
        <v>36</v>
      </c>
      <c r="AH7" s="10">
        <v>37</v>
      </c>
    </row>
    <row r="8" spans="2:34" ht="30" hidden="1" x14ac:dyDescent="0.25">
      <c r="B8" s="8"/>
      <c r="C8" s="4"/>
      <c r="D8" s="4"/>
      <c r="E8" s="11" t="s">
        <v>57</v>
      </c>
      <c r="F8" s="11"/>
      <c r="G8" s="11">
        <v>0</v>
      </c>
      <c r="H8" s="11"/>
      <c r="I8" s="11">
        <v>0</v>
      </c>
      <c r="J8" s="13">
        <f>0.02716*1000</f>
        <v>27.16</v>
      </c>
      <c r="K8" s="7">
        <v>0</v>
      </c>
      <c r="L8" s="7"/>
      <c r="M8" s="7">
        <v>0</v>
      </c>
      <c r="N8" s="7"/>
      <c r="O8" s="7">
        <v>0</v>
      </c>
      <c r="P8" s="7"/>
      <c r="Q8" s="7">
        <v>0</v>
      </c>
      <c r="R8" s="7"/>
      <c r="S8" s="7">
        <v>0</v>
      </c>
      <c r="T8" s="7"/>
      <c r="U8" s="7">
        <v>0</v>
      </c>
      <c r="V8" s="7"/>
      <c r="W8" s="7">
        <v>0</v>
      </c>
      <c r="X8" s="7"/>
      <c r="Y8" s="7">
        <v>0</v>
      </c>
      <c r="Z8" s="7"/>
      <c r="AA8" s="7">
        <v>0</v>
      </c>
      <c r="AB8" s="7"/>
      <c r="AC8" s="7">
        <v>0</v>
      </c>
      <c r="AD8" s="7"/>
      <c r="AE8" s="7">
        <v>0</v>
      </c>
      <c r="AF8" s="7"/>
      <c r="AG8" s="7">
        <v>0</v>
      </c>
      <c r="AH8" s="7" t="s">
        <v>48</v>
      </c>
    </row>
    <row r="9" spans="2:34" ht="16.5" hidden="1" customHeight="1" x14ac:dyDescent="0.25">
      <c r="B9" s="8"/>
      <c r="C9" s="4"/>
      <c r="D9" s="4"/>
      <c r="E9" s="11" t="s">
        <v>58</v>
      </c>
      <c r="F9" s="11"/>
      <c r="G9" s="11">
        <v>0</v>
      </c>
      <c r="H9" s="11"/>
      <c r="I9" s="11">
        <v>0</v>
      </c>
      <c r="J9" s="13">
        <f>0.002608*1000</f>
        <v>2.6080000000000001</v>
      </c>
      <c r="K9" s="7">
        <v>0</v>
      </c>
      <c r="L9" s="7"/>
      <c r="M9" s="7">
        <v>0</v>
      </c>
      <c r="N9" s="7"/>
      <c r="O9" s="7">
        <v>0</v>
      </c>
      <c r="P9" s="7"/>
      <c r="Q9" s="7">
        <v>0</v>
      </c>
      <c r="R9" s="7"/>
      <c r="S9" s="7">
        <v>0</v>
      </c>
      <c r="T9" s="7"/>
      <c r="U9" s="7">
        <v>0</v>
      </c>
      <c r="V9" s="7"/>
      <c r="W9" s="7">
        <v>0</v>
      </c>
      <c r="X9" s="7"/>
      <c r="Y9" s="7">
        <v>0</v>
      </c>
      <c r="Z9" s="7"/>
      <c r="AA9" s="7">
        <v>0</v>
      </c>
      <c r="AB9" s="7"/>
      <c r="AC9" s="7">
        <v>0</v>
      </c>
      <c r="AD9" s="7"/>
      <c r="AE9" s="7">
        <v>0</v>
      </c>
      <c r="AF9" s="7"/>
      <c r="AG9" s="7">
        <v>0</v>
      </c>
      <c r="AH9" s="7" t="s">
        <v>48</v>
      </c>
    </row>
    <row r="10" spans="2:34" ht="16.5" hidden="1" customHeight="1" x14ac:dyDescent="0.25">
      <c r="B10" s="16"/>
      <c r="C10" s="4"/>
      <c r="D10" s="7"/>
      <c r="E10" s="11" t="s">
        <v>59</v>
      </c>
      <c r="F10" s="11"/>
      <c r="G10" s="11">
        <v>0</v>
      </c>
      <c r="H10" s="11"/>
      <c r="I10" s="11">
        <v>0</v>
      </c>
      <c r="J10" s="13">
        <f>0.0000024*1000</f>
        <v>2.3999999999999998E-3</v>
      </c>
      <c r="K10" s="7">
        <v>0</v>
      </c>
      <c r="L10" s="7"/>
      <c r="M10" s="7">
        <v>0</v>
      </c>
      <c r="N10" s="7"/>
      <c r="O10" s="7">
        <v>0</v>
      </c>
      <c r="P10" s="7"/>
      <c r="Q10" s="7">
        <v>0</v>
      </c>
      <c r="R10" s="7"/>
      <c r="S10" s="7">
        <v>0</v>
      </c>
      <c r="T10" s="7"/>
      <c r="U10" s="7">
        <v>0</v>
      </c>
      <c r="V10" s="7"/>
      <c r="W10" s="7">
        <v>0</v>
      </c>
      <c r="X10" s="7"/>
      <c r="Y10" s="7">
        <v>0</v>
      </c>
      <c r="Z10" s="7"/>
      <c r="AA10" s="7">
        <v>0</v>
      </c>
      <c r="AB10" s="7"/>
      <c r="AC10" s="7">
        <v>0</v>
      </c>
      <c r="AD10" s="7"/>
      <c r="AE10" s="7">
        <v>0</v>
      </c>
      <c r="AF10" s="7"/>
      <c r="AG10" s="7">
        <v>0</v>
      </c>
      <c r="AH10" s="7" t="s">
        <v>48</v>
      </c>
    </row>
    <row r="11" spans="2:34" ht="45" x14ac:dyDescent="0.25">
      <c r="B11" s="7"/>
      <c r="C11" s="7" t="s">
        <v>96</v>
      </c>
      <c r="D11" s="7">
        <v>2</v>
      </c>
      <c r="E11" s="11" t="s">
        <v>60</v>
      </c>
      <c r="F11" s="11"/>
      <c r="G11" s="11">
        <v>0</v>
      </c>
      <c r="H11" s="11"/>
      <c r="I11" s="11">
        <v>0</v>
      </c>
      <c r="J11" s="7">
        <f>0.0000054*1000</f>
        <v>5.4000000000000003E-3</v>
      </c>
      <c r="K11" s="7">
        <v>0</v>
      </c>
      <c r="L11" s="7"/>
      <c r="M11" s="7">
        <v>0</v>
      </c>
      <c r="N11" s="7"/>
      <c r="O11" s="7">
        <v>0</v>
      </c>
      <c r="P11" s="7"/>
      <c r="Q11" s="7">
        <v>0</v>
      </c>
      <c r="R11" s="7"/>
      <c r="S11" s="7">
        <v>0</v>
      </c>
      <c r="T11" s="7"/>
      <c r="U11" s="7">
        <v>0</v>
      </c>
      <c r="V11" s="7"/>
      <c r="W11" s="7">
        <v>0</v>
      </c>
      <c r="X11" s="7"/>
      <c r="Y11" s="7">
        <v>0</v>
      </c>
      <c r="Z11" s="7"/>
      <c r="AA11" s="7">
        <v>0</v>
      </c>
      <c r="AB11" s="7"/>
      <c r="AC11" s="7">
        <v>0</v>
      </c>
      <c r="AD11" s="7"/>
      <c r="AE11" s="7">
        <v>0</v>
      </c>
      <c r="AF11" s="7"/>
      <c r="AG11" s="7">
        <v>0</v>
      </c>
      <c r="AH11" s="7" t="s">
        <v>48</v>
      </c>
    </row>
    <row r="12" spans="2:34" ht="30" hidden="1" x14ac:dyDescent="0.25">
      <c r="B12" s="7"/>
      <c r="C12" s="7"/>
      <c r="D12" s="7"/>
      <c r="E12" s="12" t="s">
        <v>61</v>
      </c>
      <c r="F12" s="12"/>
      <c r="G12" s="11">
        <v>0</v>
      </c>
      <c r="H12" s="12"/>
      <c r="I12" s="11">
        <v>0</v>
      </c>
      <c r="J12" s="7">
        <f>0.000001*1000</f>
        <v>1E-3</v>
      </c>
      <c r="K12" s="7">
        <v>0</v>
      </c>
      <c r="L12" s="7"/>
      <c r="M12" s="7">
        <v>0</v>
      </c>
      <c r="N12" s="7"/>
      <c r="O12" s="7">
        <v>0</v>
      </c>
      <c r="P12" s="7"/>
      <c r="Q12" s="7">
        <v>0</v>
      </c>
      <c r="R12" s="7"/>
      <c r="S12" s="7">
        <v>0</v>
      </c>
      <c r="T12" s="7"/>
      <c r="U12" s="7">
        <v>0</v>
      </c>
      <c r="V12" s="7"/>
      <c r="W12" s="7">
        <v>0</v>
      </c>
      <c r="X12" s="7"/>
      <c r="Y12" s="7">
        <v>0</v>
      </c>
      <c r="Z12" s="7"/>
      <c r="AA12" s="7">
        <v>0</v>
      </c>
      <c r="AB12" s="7"/>
      <c r="AC12" s="7">
        <v>0</v>
      </c>
      <c r="AD12" s="7"/>
      <c r="AE12" s="7">
        <v>0</v>
      </c>
      <c r="AF12" s="7"/>
      <c r="AG12" s="7">
        <v>0</v>
      </c>
      <c r="AH12" s="7" t="s">
        <v>48</v>
      </c>
    </row>
    <row r="13" spans="2:34" x14ac:dyDescent="0.25">
      <c r="B13" s="7"/>
      <c r="C13" s="7"/>
      <c r="D13" s="7">
        <v>1</v>
      </c>
      <c r="E13" s="11" t="s">
        <v>77</v>
      </c>
      <c r="F13" s="11"/>
      <c r="G13" s="11">
        <v>0</v>
      </c>
      <c r="H13" s="11"/>
      <c r="I13" s="11">
        <v>0</v>
      </c>
      <c r="J13" s="7">
        <f>1.73194*1000</f>
        <v>1731.94</v>
      </c>
      <c r="K13" s="7">
        <v>0</v>
      </c>
      <c r="L13" s="7">
        <f>0.3786*1000</f>
        <v>378.59999999999997</v>
      </c>
      <c r="M13" s="7">
        <v>0</v>
      </c>
      <c r="N13" s="7">
        <f>0.1576*1000</f>
        <v>157.6</v>
      </c>
      <c r="O13" s="7">
        <v>0</v>
      </c>
      <c r="P13" s="7">
        <f>0.0848*1000</f>
        <v>84.8</v>
      </c>
      <c r="Q13" s="7">
        <v>0</v>
      </c>
      <c r="R13" s="7"/>
      <c r="S13" s="7">
        <v>0</v>
      </c>
      <c r="T13" s="7"/>
      <c r="U13" s="7">
        <v>0</v>
      </c>
      <c r="V13" s="7"/>
      <c r="W13" s="7">
        <v>0</v>
      </c>
      <c r="X13" s="7"/>
      <c r="Y13" s="7">
        <v>0</v>
      </c>
      <c r="Z13" s="7"/>
      <c r="AA13" s="7">
        <v>0</v>
      </c>
      <c r="AB13" s="7"/>
      <c r="AC13" s="7">
        <v>0</v>
      </c>
      <c r="AD13" s="7"/>
      <c r="AE13" s="7">
        <v>0</v>
      </c>
      <c r="AF13" s="7"/>
      <c r="AG13" s="7">
        <v>0</v>
      </c>
      <c r="AH13" s="7" t="s">
        <v>48</v>
      </c>
    </row>
    <row r="14" spans="2:34" x14ac:dyDescent="0.25">
      <c r="B14" s="7"/>
      <c r="C14" s="7"/>
      <c r="D14" s="7">
        <v>1</v>
      </c>
      <c r="E14" s="11" t="s">
        <v>78</v>
      </c>
      <c r="F14" s="11"/>
      <c r="G14" s="11">
        <v>0</v>
      </c>
      <c r="H14" s="11"/>
      <c r="I14" s="11">
        <v>0</v>
      </c>
      <c r="J14" s="7">
        <f>0.281735*1000</f>
        <v>281.73500000000001</v>
      </c>
      <c r="K14" s="7">
        <v>0</v>
      </c>
      <c r="L14" s="7">
        <f>0.0616*1000</f>
        <v>61.6</v>
      </c>
      <c r="M14" s="7">
        <v>0</v>
      </c>
      <c r="N14" s="7">
        <f>0.0256*1000</f>
        <v>25.6</v>
      </c>
      <c r="O14" s="7">
        <v>0</v>
      </c>
      <c r="P14" s="7">
        <f>0.0138*1000</f>
        <v>13.799999999999999</v>
      </c>
      <c r="Q14" s="7">
        <v>0</v>
      </c>
      <c r="R14" s="7"/>
      <c r="S14" s="7">
        <v>0</v>
      </c>
      <c r="T14" s="7"/>
      <c r="U14" s="7">
        <v>0</v>
      </c>
      <c r="V14" s="7"/>
      <c r="W14" s="7">
        <v>0</v>
      </c>
      <c r="X14" s="7"/>
      <c r="Y14" s="7">
        <v>0</v>
      </c>
      <c r="Z14" s="7"/>
      <c r="AA14" s="7">
        <v>0</v>
      </c>
      <c r="AB14" s="7"/>
      <c r="AC14" s="7">
        <v>0</v>
      </c>
      <c r="AD14" s="7"/>
      <c r="AE14" s="7">
        <v>0</v>
      </c>
      <c r="AF14" s="7"/>
      <c r="AG14" s="7">
        <v>0</v>
      </c>
      <c r="AH14" s="7" t="s">
        <v>48</v>
      </c>
    </row>
    <row r="15" spans="2:34" x14ac:dyDescent="0.25">
      <c r="B15" s="7"/>
      <c r="C15" s="7"/>
      <c r="D15" s="7"/>
      <c r="E15" s="11" t="s">
        <v>62</v>
      </c>
      <c r="F15" s="11"/>
      <c r="G15" s="11">
        <v>0</v>
      </c>
      <c r="H15" s="11"/>
      <c r="I15" s="11">
        <v>0</v>
      </c>
      <c r="J15" s="7">
        <f>0.0002*1000</f>
        <v>0.2</v>
      </c>
      <c r="K15" s="7">
        <v>0</v>
      </c>
      <c r="L15" s="7"/>
      <c r="M15" s="7">
        <v>0</v>
      </c>
      <c r="N15" s="7"/>
      <c r="O15" s="7">
        <v>0</v>
      </c>
      <c r="P15" s="7"/>
      <c r="Q15" s="7">
        <v>0</v>
      </c>
      <c r="R15" s="7"/>
      <c r="S15" s="7">
        <v>0</v>
      </c>
      <c r="T15" s="7"/>
      <c r="U15" s="7">
        <v>0</v>
      </c>
      <c r="V15" s="7"/>
      <c r="W15" s="7">
        <v>0</v>
      </c>
      <c r="X15" s="7"/>
      <c r="Y15" s="7">
        <v>0</v>
      </c>
      <c r="Z15" s="7"/>
      <c r="AA15" s="7">
        <v>0</v>
      </c>
      <c r="AB15" s="7"/>
      <c r="AC15" s="7">
        <v>0</v>
      </c>
      <c r="AD15" s="7"/>
      <c r="AE15" s="7">
        <v>0</v>
      </c>
      <c r="AF15" s="7"/>
      <c r="AG15" s="7">
        <v>0</v>
      </c>
      <c r="AH15" s="7" t="s">
        <v>48</v>
      </c>
    </row>
    <row r="16" spans="2:34" x14ac:dyDescent="0.25">
      <c r="B16" s="7"/>
      <c r="C16" s="7" t="s">
        <v>95</v>
      </c>
      <c r="D16" s="7">
        <v>1</v>
      </c>
      <c r="E16" s="11" t="s">
        <v>63</v>
      </c>
      <c r="F16" s="11"/>
      <c r="G16" s="11">
        <v>0</v>
      </c>
      <c r="H16" s="11"/>
      <c r="I16" s="11">
        <v>0</v>
      </c>
      <c r="J16" s="7">
        <f>3.571542*1000</f>
        <v>3571.5419999999999</v>
      </c>
      <c r="K16" s="7">
        <v>0</v>
      </c>
      <c r="L16" s="7">
        <f>0.6804*1000</f>
        <v>680.4</v>
      </c>
      <c r="M16" s="7">
        <v>0</v>
      </c>
      <c r="N16" s="7">
        <f>0.2832*1000</f>
        <v>283.2</v>
      </c>
      <c r="O16" s="7">
        <v>0</v>
      </c>
      <c r="P16" s="7">
        <f>0.1524*1000</f>
        <v>152.4</v>
      </c>
      <c r="Q16" s="7">
        <v>0</v>
      </c>
      <c r="R16" s="7"/>
      <c r="S16" s="7">
        <v>0</v>
      </c>
      <c r="T16" s="7"/>
      <c r="U16" s="7">
        <v>0</v>
      </c>
      <c r="V16" s="7"/>
      <c r="W16" s="7">
        <v>0</v>
      </c>
      <c r="X16" s="7"/>
      <c r="Y16" s="7">
        <v>0</v>
      </c>
      <c r="Z16" s="7"/>
      <c r="AA16" s="7">
        <v>0</v>
      </c>
      <c r="AB16" s="7"/>
      <c r="AC16" s="7">
        <v>0</v>
      </c>
      <c r="AD16" s="7"/>
      <c r="AE16" s="7">
        <v>0</v>
      </c>
      <c r="AF16" s="7"/>
      <c r="AG16" s="7">
        <v>0</v>
      </c>
      <c r="AH16" s="7" t="s">
        <v>48</v>
      </c>
    </row>
    <row r="17" spans="2:34" ht="45" hidden="1" x14ac:dyDescent="0.25">
      <c r="B17" s="7"/>
      <c r="C17" s="7"/>
      <c r="D17" s="7"/>
      <c r="E17" s="11" t="s">
        <v>64</v>
      </c>
      <c r="F17" s="11"/>
      <c r="G17" s="11">
        <v>0</v>
      </c>
      <c r="H17" s="11"/>
      <c r="I17" s="11">
        <v>0</v>
      </c>
      <c r="J17" s="7">
        <f>0.00036*1000</f>
        <v>0.36000000000000004</v>
      </c>
      <c r="K17" s="7">
        <v>0</v>
      </c>
      <c r="L17" s="7"/>
      <c r="M17" s="7">
        <v>0</v>
      </c>
      <c r="N17" s="7"/>
      <c r="O17" s="7">
        <v>0</v>
      </c>
      <c r="P17" s="7"/>
      <c r="Q17" s="7">
        <v>0</v>
      </c>
      <c r="R17" s="7"/>
      <c r="S17" s="7">
        <v>0</v>
      </c>
      <c r="T17" s="7"/>
      <c r="U17" s="7">
        <v>0</v>
      </c>
      <c r="V17" s="7"/>
      <c r="W17" s="7">
        <v>0</v>
      </c>
      <c r="X17" s="7"/>
      <c r="Y17" s="7">
        <v>0</v>
      </c>
      <c r="Z17" s="7"/>
      <c r="AA17" s="7">
        <v>0</v>
      </c>
      <c r="AB17" s="7"/>
      <c r="AC17" s="7">
        <v>0</v>
      </c>
      <c r="AD17" s="7"/>
      <c r="AE17" s="7">
        <v>0</v>
      </c>
      <c r="AF17" s="7"/>
      <c r="AG17" s="7">
        <v>0</v>
      </c>
      <c r="AH17" s="7" t="s">
        <v>48</v>
      </c>
    </row>
    <row r="18" spans="2:34" ht="45" x14ac:dyDescent="0.25">
      <c r="B18" s="7"/>
      <c r="C18" s="7"/>
      <c r="D18" s="7">
        <v>6</v>
      </c>
      <c r="E18" s="11" t="s">
        <v>65</v>
      </c>
      <c r="F18" s="11"/>
      <c r="G18" s="11">
        <v>0</v>
      </c>
      <c r="H18" s="11"/>
      <c r="I18" s="11">
        <v>0</v>
      </c>
      <c r="J18" s="7">
        <f>0.000391*1000</f>
        <v>0.39100000000000001</v>
      </c>
      <c r="K18" s="7">
        <v>0</v>
      </c>
      <c r="L18" s="7"/>
      <c r="M18" s="7">
        <v>0</v>
      </c>
      <c r="N18" s="7"/>
      <c r="O18" s="7">
        <v>0</v>
      </c>
      <c r="P18" s="7"/>
      <c r="Q18" s="7">
        <v>0</v>
      </c>
      <c r="R18" s="7"/>
      <c r="S18" s="7">
        <v>0</v>
      </c>
      <c r="T18" s="7"/>
      <c r="U18" s="7">
        <v>0</v>
      </c>
      <c r="V18" s="7"/>
      <c r="W18" s="7">
        <v>0</v>
      </c>
      <c r="X18" s="7"/>
      <c r="Y18" s="7">
        <v>0</v>
      </c>
      <c r="Z18" s="7"/>
      <c r="AA18" s="7">
        <v>0</v>
      </c>
      <c r="AB18" s="7"/>
      <c r="AC18" s="7">
        <v>0</v>
      </c>
      <c r="AD18" s="7"/>
      <c r="AE18" s="7">
        <v>0</v>
      </c>
      <c r="AF18" s="7"/>
      <c r="AG18" s="7">
        <v>0</v>
      </c>
      <c r="AH18" s="7" t="s">
        <v>48</v>
      </c>
    </row>
    <row r="19" spans="2:34" x14ac:dyDescent="0.25">
      <c r="B19" s="7"/>
      <c r="C19" s="7" t="s">
        <v>105</v>
      </c>
      <c r="D19" s="7">
        <v>5</v>
      </c>
      <c r="E19" s="4" t="s">
        <v>66</v>
      </c>
      <c r="F19" s="4"/>
      <c r="G19" s="11">
        <v>0</v>
      </c>
      <c r="H19" s="4"/>
      <c r="I19" s="11">
        <v>0</v>
      </c>
      <c r="J19" s="7">
        <f>0.11951*1000</f>
        <v>119.51</v>
      </c>
      <c r="K19" s="7">
        <v>0</v>
      </c>
      <c r="L19" s="7"/>
      <c r="M19" s="7">
        <v>0</v>
      </c>
      <c r="N19" s="7"/>
      <c r="O19" s="7">
        <v>0</v>
      </c>
      <c r="P19" s="7"/>
      <c r="Q19" s="7">
        <v>0</v>
      </c>
      <c r="R19" s="7"/>
      <c r="S19" s="7">
        <v>0</v>
      </c>
      <c r="T19" s="7"/>
      <c r="U19" s="7">
        <v>0</v>
      </c>
      <c r="V19" s="7"/>
      <c r="W19" s="7">
        <v>0</v>
      </c>
      <c r="X19" s="7"/>
      <c r="Y19" s="7">
        <v>0</v>
      </c>
      <c r="Z19" s="7"/>
      <c r="AA19" s="7">
        <v>0</v>
      </c>
      <c r="AB19" s="7"/>
      <c r="AC19" s="7">
        <v>0</v>
      </c>
      <c r="AD19" s="7"/>
      <c r="AE19" s="7">
        <v>0</v>
      </c>
      <c r="AF19" s="7"/>
      <c r="AG19" s="7">
        <v>0</v>
      </c>
      <c r="AH19" s="7" t="s">
        <v>48</v>
      </c>
    </row>
    <row r="20" spans="2:34" x14ac:dyDescent="0.25">
      <c r="B20" s="7"/>
      <c r="C20" s="7" t="s">
        <v>106</v>
      </c>
      <c r="D20" s="7">
        <v>5</v>
      </c>
      <c r="E20" s="4" t="s">
        <v>67</v>
      </c>
      <c r="F20" s="4"/>
      <c r="G20" s="11">
        <v>0</v>
      </c>
      <c r="H20" s="4"/>
      <c r="I20" s="11">
        <v>0</v>
      </c>
      <c r="J20" s="7">
        <f>0.04152*1000</f>
        <v>41.52</v>
      </c>
      <c r="K20" s="7">
        <v>0</v>
      </c>
      <c r="L20" s="7"/>
      <c r="M20" s="7">
        <v>0</v>
      </c>
      <c r="N20" s="7"/>
      <c r="O20" s="7">
        <v>0</v>
      </c>
      <c r="P20" s="7"/>
      <c r="Q20" s="7">
        <v>0</v>
      </c>
      <c r="R20" s="7"/>
      <c r="S20" s="7">
        <v>0</v>
      </c>
      <c r="T20" s="7"/>
      <c r="U20" s="7">
        <v>0</v>
      </c>
      <c r="V20" s="7"/>
      <c r="W20" s="7">
        <v>0</v>
      </c>
      <c r="X20" s="7"/>
      <c r="Y20" s="7">
        <v>0</v>
      </c>
      <c r="Z20" s="7"/>
      <c r="AA20" s="7">
        <v>0</v>
      </c>
      <c r="AB20" s="7"/>
      <c r="AC20" s="7">
        <v>0</v>
      </c>
      <c r="AD20" s="7"/>
      <c r="AE20" s="7">
        <v>0</v>
      </c>
      <c r="AF20" s="7"/>
      <c r="AG20" s="7">
        <v>0</v>
      </c>
      <c r="AH20" s="7" t="s">
        <v>48</v>
      </c>
    </row>
    <row r="21" spans="2:34" hidden="1" x14ac:dyDescent="0.25">
      <c r="B21" s="7"/>
      <c r="C21" s="7"/>
      <c r="D21" s="7"/>
      <c r="E21" s="11" t="s">
        <v>68</v>
      </c>
      <c r="F21" s="11"/>
      <c r="G21" s="11">
        <v>0</v>
      </c>
      <c r="H21" s="11"/>
      <c r="I21" s="11">
        <v>0</v>
      </c>
      <c r="J21" s="7">
        <f>0.0077*1000</f>
        <v>7.7</v>
      </c>
      <c r="K21" s="7">
        <v>0</v>
      </c>
      <c r="L21" s="7"/>
      <c r="M21" s="7">
        <v>0</v>
      </c>
      <c r="N21" s="7"/>
      <c r="O21" s="7">
        <v>0</v>
      </c>
      <c r="P21" s="7"/>
      <c r="Q21" s="7">
        <v>0</v>
      </c>
      <c r="R21" s="7"/>
      <c r="S21" s="7">
        <v>0</v>
      </c>
      <c r="T21" s="7"/>
      <c r="U21" s="7">
        <v>0</v>
      </c>
      <c r="V21" s="7"/>
      <c r="W21" s="7">
        <v>0</v>
      </c>
      <c r="X21" s="7"/>
      <c r="Y21" s="7">
        <v>0</v>
      </c>
      <c r="Z21" s="7"/>
      <c r="AA21" s="7">
        <v>0</v>
      </c>
      <c r="AB21" s="7"/>
      <c r="AC21" s="7">
        <v>0</v>
      </c>
      <c r="AD21" s="7"/>
      <c r="AE21" s="7">
        <v>0</v>
      </c>
      <c r="AF21" s="7"/>
      <c r="AG21" s="7">
        <v>0</v>
      </c>
      <c r="AH21" s="7" t="s">
        <v>48</v>
      </c>
    </row>
    <row r="22" spans="2:34" hidden="1" x14ac:dyDescent="0.25">
      <c r="B22" s="7"/>
      <c r="C22" s="7"/>
      <c r="D22" s="7"/>
      <c r="E22" s="11" t="s">
        <v>69</v>
      </c>
      <c r="F22" s="11"/>
      <c r="G22" s="11">
        <v>0</v>
      </c>
      <c r="H22" s="11"/>
      <c r="I22" s="11">
        <v>0</v>
      </c>
      <c r="J22" s="7">
        <f>0.01027*1000</f>
        <v>10.27</v>
      </c>
      <c r="K22" s="7">
        <v>0</v>
      </c>
      <c r="L22" s="7"/>
      <c r="M22" s="7">
        <v>0</v>
      </c>
      <c r="N22" s="7"/>
      <c r="O22" s="7">
        <v>0</v>
      </c>
      <c r="P22" s="7"/>
      <c r="Q22" s="7">
        <v>0</v>
      </c>
      <c r="R22" s="7"/>
      <c r="S22" s="7">
        <v>0</v>
      </c>
      <c r="T22" s="7"/>
      <c r="U22" s="7">
        <v>0</v>
      </c>
      <c r="V22" s="7"/>
      <c r="W22" s="7">
        <v>0</v>
      </c>
      <c r="X22" s="7"/>
      <c r="Y22" s="7">
        <v>0</v>
      </c>
      <c r="Z22" s="7"/>
      <c r="AA22" s="7">
        <v>0</v>
      </c>
      <c r="AB22" s="7"/>
      <c r="AC22" s="7">
        <v>0</v>
      </c>
      <c r="AD22" s="7"/>
      <c r="AE22" s="7">
        <v>0</v>
      </c>
      <c r="AF22" s="7"/>
      <c r="AG22" s="7">
        <v>0</v>
      </c>
      <c r="AH22" s="7" t="s">
        <v>48</v>
      </c>
    </row>
    <row r="23" spans="2:34" hidden="1" x14ac:dyDescent="0.25">
      <c r="B23" s="7"/>
      <c r="C23" s="7"/>
      <c r="D23" s="7"/>
      <c r="E23" s="11" t="s">
        <v>70</v>
      </c>
      <c r="F23" s="11"/>
      <c r="G23" s="11">
        <v>0</v>
      </c>
      <c r="H23" s="11"/>
      <c r="I23" s="11">
        <v>0</v>
      </c>
      <c r="J23" s="7">
        <f>0.00411*1000</f>
        <v>4.1100000000000003</v>
      </c>
      <c r="K23" s="7">
        <v>0</v>
      </c>
      <c r="L23" s="7"/>
      <c r="M23" s="7">
        <v>0</v>
      </c>
      <c r="N23" s="7"/>
      <c r="O23" s="7">
        <v>0</v>
      </c>
      <c r="P23" s="7"/>
      <c r="Q23" s="7">
        <v>0</v>
      </c>
      <c r="R23" s="7"/>
      <c r="S23" s="7">
        <v>0</v>
      </c>
      <c r="T23" s="7"/>
      <c r="U23" s="7">
        <v>0</v>
      </c>
      <c r="V23" s="7"/>
      <c r="W23" s="7">
        <v>0</v>
      </c>
      <c r="X23" s="7"/>
      <c r="Y23" s="7">
        <v>0</v>
      </c>
      <c r="Z23" s="7"/>
      <c r="AA23" s="7">
        <v>0</v>
      </c>
      <c r="AB23" s="7"/>
      <c r="AC23" s="7">
        <v>0</v>
      </c>
      <c r="AD23" s="7"/>
      <c r="AE23" s="7">
        <v>0</v>
      </c>
      <c r="AF23" s="7"/>
      <c r="AG23" s="7">
        <v>0</v>
      </c>
      <c r="AH23" s="7" t="s">
        <v>48</v>
      </c>
    </row>
    <row r="24" spans="2:34" hidden="1" x14ac:dyDescent="0.25">
      <c r="B24" s="7"/>
      <c r="C24" s="7"/>
      <c r="D24" s="7"/>
      <c r="E24" s="11" t="s">
        <v>71</v>
      </c>
      <c r="F24" s="11"/>
      <c r="G24" s="11">
        <v>0</v>
      </c>
      <c r="H24" s="11"/>
      <c r="I24" s="11">
        <v>0</v>
      </c>
      <c r="J24" s="7">
        <f>0.00807*1000</f>
        <v>8.07</v>
      </c>
      <c r="K24" s="7">
        <v>0</v>
      </c>
      <c r="L24" s="7"/>
      <c r="M24" s="7">
        <v>0</v>
      </c>
      <c r="N24" s="7"/>
      <c r="O24" s="7">
        <v>0</v>
      </c>
      <c r="P24" s="7"/>
      <c r="Q24" s="7">
        <v>0</v>
      </c>
      <c r="R24" s="7"/>
      <c r="S24" s="7">
        <v>0</v>
      </c>
      <c r="T24" s="7"/>
      <c r="U24" s="7">
        <v>0</v>
      </c>
      <c r="V24" s="7"/>
      <c r="W24" s="7">
        <v>0</v>
      </c>
      <c r="X24" s="7"/>
      <c r="Y24" s="7">
        <v>0</v>
      </c>
      <c r="Z24" s="7"/>
      <c r="AA24" s="7">
        <v>0</v>
      </c>
      <c r="AB24" s="7"/>
      <c r="AC24" s="7">
        <v>0</v>
      </c>
      <c r="AD24" s="7"/>
      <c r="AE24" s="7">
        <v>0</v>
      </c>
      <c r="AF24" s="7"/>
      <c r="AG24" s="7">
        <v>0</v>
      </c>
      <c r="AH24" s="7" t="s">
        <v>48</v>
      </c>
    </row>
    <row r="25" spans="2:34" hidden="1" x14ac:dyDescent="0.25">
      <c r="B25" s="7"/>
      <c r="C25" s="7"/>
      <c r="D25" s="7"/>
      <c r="E25" s="11" t="s">
        <v>72</v>
      </c>
      <c r="F25" s="11"/>
      <c r="G25" s="11">
        <v>0</v>
      </c>
      <c r="H25" s="11"/>
      <c r="I25" s="11">
        <v>0</v>
      </c>
      <c r="J25" s="7">
        <f>0.01269*1000</f>
        <v>12.69</v>
      </c>
      <c r="K25" s="7">
        <v>0</v>
      </c>
      <c r="L25" s="7"/>
      <c r="M25" s="7">
        <v>0</v>
      </c>
      <c r="N25" s="7"/>
      <c r="O25" s="7">
        <v>0</v>
      </c>
      <c r="P25" s="7"/>
      <c r="Q25" s="7">
        <v>0</v>
      </c>
      <c r="R25" s="7"/>
      <c r="S25" s="7">
        <v>0</v>
      </c>
      <c r="T25" s="7"/>
      <c r="U25" s="7">
        <v>0</v>
      </c>
      <c r="V25" s="7"/>
      <c r="W25" s="7">
        <v>0</v>
      </c>
      <c r="X25" s="7"/>
      <c r="Y25" s="7">
        <v>0</v>
      </c>
      <c r="Z25" s="7"/>
      <c r="AA25" s="7">
        <v>0</v>
      </c>
      <c r="AB25" s="7"/>
      <c r="AC25" s="7">
        <v>0</v>
      </c>
      <c r="AD25" s="7"/>
      <c r="AE25" s="7">
        <v>0</v>
      </c>
      <c r="AF25" s="7"/>
      <c r="AG25" s="7">
        <v>0</v>
      </c>
      <c r="AH25" s="7" t="s">
        <v>48</v>
      </c>
    </row>
    <row r="26" spans="2:34" hidden="1" x14ac:dyDescent="0.25">
      <c r="B26" s="7"/>
      <c r="C26" s="7"/>
      <c r="D26" s="7"/>
      <c r="E26" s="11" t="s">
        <v>73</v>
      </c>
      <c r="F26" s="11"/>
      <c r="G26" s="11">
        <v>0</v>
      </c>
      <c r="H26" s="11"/>
      <c r="I26" s="11">
        <v>0</v>
      </c>
      <c r="J26" s="7">
        <f>0.21329*1000</f>
        <v>213.29000000000002</v>
      </c>
      <c r="K26" s="7">
        <v>0</v>
      </c>
      <c r="L26" s="7"/>
      <c r="M26" s="7">
        <v>0</v>
      </c>
      <c r="N26" s="7"/>
      <c r="O26" s="7">
        <v>0</v>
      </c>
      <c r="P26" s="7"/>
      <c r="Q26" s="7">
        <v>0</v>
      </c>
      <c r="R26" s="7"/>
      <c r="S26" s="7">
        <v>0</v>
      </c>
      <c r="T26" s="7"/>
      <c r="U26" s="7">
        <v>0</v>
      </c>
      <c r="V26" s="7"/>
      <c r="W26" s="7">
        <v>0</v>
      </c>
      <c r="X26" s="7"/>
      <c r="Y26" s="7">
        <v>0</v>
      </c>
      <c r="Z26" s="7"/>
      <c r="AA26" s="7">
        <v>0</v>
      </c>
      <c r="AB26" s="7"/>
      <c r="AC26" s="7">
        <v>0</v>
      </c>
      <c r="AD26" s="7"/>
      <c r="AE26" s="7">
        <v>0</v>
      </c>
      <c r="AF26" s="7"/>
      <c r="AG26" s="7">
        <v>0</v>
      </c>
      <c r="AH26" s="7" t="s">
        <v>48</v>
      </c>
    </row>
    <row r="27" spans="2:34" x14ac:dyDescent="0.25">
      <c r="B27" s="7"/>
      <c r="C27" s="7"/>
      <c r="D27" s="7"/>
      <c r="E27" s="11" t="s">
        <v>74</v>
      </c>
      <c r="F27" s="11"/>
      <c r="G27" s="11">
        <v>0</v>
      </c>
      <c r="H27" s="11"/>
      <c r="I27" s="11">
        <v>0</v>
      </c>
      <c r="J27" s="7">
        <f>0.07083*1000</f>
        <v>70.83</v>
      </c>
      <c r="K27" s="7">
        <v>0</v>
      </c>
      <c r="L27" s="7"/>
      <c r="M27" s="7">
        <v>0</v>
      </c>
      <c r="N27" s="7"/>
      <c r="O27" s="7">
        <v>0</v>
      </c>
      <c r="P27" s="7"/>
      <c r="Q27" s="7">
        <v>0</v>
      </c>
      <c r="R27" s="7"/>
      <c r="S27" s="7">
        <v>0</v>
      </c>
      <c r="T27" s="7"/>
      <c r="U27" s="7">
        <v>0</v>
      </c>
      <c r="V27" s="7"/>
      <c r="W27" s="7">
        <v>0</v>
      </c>
      <c r="X27" s="7"/>
      <c r="Y27" s="7">
        <v>0</v>
      </c>
      <c r="Z27" s="7"/>
      <c r="AA27" s="7">
        <v>0</v>
      </c>
      <c r="AB27" s="7"/>
      <c r="AC27" s="7">
        <v>0</v>
      </c>
      <c r="AD27" s="7"/>
      <c r="AE27" s="7">
        <v>0</v>
      </c>
      <c r="AF27" s="7"/>
      <c r="AG27" s="7">
        <v>0</v>
      </c>
      <c r="AH27" s="7" t="s">
        <v>48</v>
      </c>
    </row>
    <row r="28" spans="2:34" ht="30" x14ac:dyDescent="0.25">
      <c r="B28" s="7"/>
      <c r="C28" s="7"/>
      <c r="D28" s="7">
        <v>6</v>
      </c>
      <c r="E28" s="11" t="s">
        <v>75</v>
      </c>
      <c r="F28" s="11"/>
      <c r="G28" s="11">
        <v>0</v>
      </c>
      <c r="H28" s="11"/>
      <c r="I28" s="11">
        <v>0</v>
      </c>
      <c r="J28" s="7">
        <f>0.034842*1000</f>
        <v>34.841999999999999</v>
      </c>
      <c r="K28" s="7">
        <v>0</v>
      </c>
      <c r="L28" s="7"/>
      <c r="M28" s="7">
        <v>0</v>
      </c>
      <c r="N28" s="7"/>
      <c r="O28" s="7">
        <v>0</v>
      </c>
      <c r="P28" s="7"/>
      <c r="Q28" s="7">
        <v>0</v>
      </c>
      <c r="R28" s="7"/>
      <c r="S28" s="7">
        <v>0</v>
      </c>
      <c r="T28" s="7"/>
      <c r="U28" s="7">
        <v>0</v>
      </c>
      <c r="V28" s="7"/>
      <c r="W28" s="7">
        <v>0</v>
      </c>
      <c r="X28" s="7"/>
      <c r="Y28" s="7">
        <v>0</v>
      </c>
      <c r="Z28" s="7"/>
      <c r="AA28" s="7">
        <v>0</v>
      </c>
      <c r="AB28" s="7"/>
      <c r="AC28" s="7">
        <v>0</v>
      </c>
      <c r="AD28" s="7"/>
      <c r="AE28" s="7">
        <v>0</v>
      </c>
      <c r="AF28" s="7"/>
      <c r="AG28" s="7">
        <v>0</v>
      </c>
      <c r="AH28" s="7" t="s">
        <v>48</v>
      </c>
    </row>
    <row r="29" spans="2:34" ht="45" x14ac:dyDescent="0.25">
      <c r="B29" s="7"/>
      <c r="C29" s="7"/>
      <c r="D29" s="7">
        <v>6</v>
      </c>
      <c r="E29" s="11" t="s">
        <v>93</v>
      </c>
      <c r="F29" s="11"/>
      <c r="G29" s="11">
        <v>0</v>
      </c>
      <c r="H29" s="11"/>
      <c r="I29" s="11">
        <v>0</v>
      </c>
      <c r="J29" s="7">
        <f>0.0012*1000</f>
        <v>1.2</v>
      </c>
      <c r="K29" s="7">
        <v>0</v>
      </c>
      <c r="L29" s="7"/>
      <c r="M29" s="7">
        <v>0</v>
      </c>
      <c r="N29" s="7"/>
      <c r="O29" s="7">
        <v>0</v>
      </c>
      <c r="P29" s="7"/>
      <c r="Q29" s="7">
        <v>0</v>
      </c>
      <c r="R29" s="7"/>
      <c r="S29" s="7">
        <v>0</v>
      </c>
      <c r="T29" s="7"/>
      <c r="U29" s="7">
        <v>0</v>
      </c>
      <c r="V29" s="7"/>
      <c r="W29" s="7">
        <v>0</v>
      </c>
      <c r="X29" s="7"/>
      <c r="Y29" s="7">
        <v>0</v>
      </c>
      <c r="Z29" s="7"/>
      <c r="AA29" s="7">
        <v>0</v>
      </c>
      <c r="AB29" s="7"/>
      <c r="AC29" s="7">
        <v>0</v>
      </c>
      <c r="AD29" s="7"/>
      <c r="AE29" s="7">
        <v>0</v>
      </c>
      <c r="AF29" s="7"/>
      <c r="AG29" s="7">
        <v>0</v>
      </c>
      <c r="AH29" s="7" t="s">
        <v>48</v>
      </c>
    </row>
    <row r="30" spans="2:34" ht="45" x14ac:dyDescent="0.25">
      <c r="B30" s="7"/>
      <c r="C30" s="7"/>
      <c r="D30" s="7">
        <v>6</v>
      </c>
      <c r="E30" s="11" t="s">
        <v>94</v>
      </c>
      <c r="F30" s="11">
        <v>25193.599999999999</v>
      </c>
      <c r="G30" s="11">
        <v>0</v>
      </c>
      <c r="H30" s="11">
        <f>2.385*1000</f>
        <v>2385</v>
      </c>
      <c r="I30" s="11">
        <v>0</v>
      </c>
      <c r="J30" s="7">
        <f>1.815153*1000</f>
        <v>1815.153</v>
      </c>
      <c r="K30" s="7">
        <v>0</v>
      </c>
      <c r="L30" s="7">
        <f>0.25505*1000</f>
        <v>255.05</v>
      </c>
      <c r="M30" s="7">
        <v>0</v>
      </c>
      <c r="N30" s="7">
        <f>0.10593*1000</f>
        <v>105.92999999999999</v>
      </c>
      <c r="O30" s="7">
        <v>0</v>
      </c>
      <c r="P30" s="7">
        <f>0.05702*1000</f>
        <v>57.02</v>
      </c>
      <c r="Q30" s="7">
        <v>0</v>
      </c>
      <c r="R30" s="7">
        <f>1.31242*1000</f>
        <v>1312.4199999999998</v>
      </c>
      <c r="S30" s="7">
        <v>0</v>
      </c>
      <c r="T30" s="7">
        <f>14.375*1000</f>
        <v>14375</v>
      </c>
      <c r="U30" s="7">
        <v>0</v>
      </c>
      <c r="V30" s="7">
        <f>0.0405*1000</f>
        <v>40.5</v>
      </c>
      <c r="W30" s="7">
        <v>0</v>
      </c>
      <c r="X30" s="7">
        <f>4.1877*1000</f>
        <v>4187.7000000000007</v>
      </c>
      <c r="Y30" s="7">
        <v>0</v>
      </c>
      <c r="Z30" s="7">
        <f>18.773*1000</f>
        <v>18773</v>
      </c>
      <c r="AA30" s="7">
        <v>0</v>
      </c>
      <c r="AB30" s="7">
        <f>66.4666*1000</f>
        <v>66466.600000000006</v>
      </c>
      <c r="AC30" s="7">
        <v>0</v>
      </c>
      <c r="AD30" s="7">
        <f>3.949*1000</f>
        <v>3949</v>
      </c>
      <c r="AE30" s="7">
        <v>0</v>
      </c>
      <c r="AF30" s="7">
        <f>0.059*1000</f>
        <v>59</v>
      </c>
      <c r="AG30" s="7">
        <v>0</v>
      </c>
      <c r="AH30" s="7" t="s">
        <v>48</v>
      </c>
    </row>
    <row r="31" spans="2:34" x14ac:dyDescent="0.25">
      <c r="B31" s="7"/>
      <c r="C31" s="7"/>
      <c r="D31" s="7">
        <v>6</v>
      </c>
      <c r="E31" s="11" t="s">
        <v>76</v>
      </c>
      <c r="F31" s="11"/>
      <c r="G31" s="11">
        <v>0</v>
      </c>
      <c r="H31" s="11"/>
      <c r="I31" s="11">
        <v>0</v>
      </c>
      <c r="J31" s="7">
        <f>0.0145*1000</f>
        <v>14.5</v>
      </c>
      <c r="K31" s="7">
        <v>0</v>
      </c>
      <c r="L31" s="7"/>
      <c r="M31" s="7">
        <v>0</v>
      </c>
      <c r="N31" s="7"/>
      <c r="O31" s="7">
        <v>0</v>
      </c>
      <c r="P31" s="7"/>
      <c r="Q31" s="7">
        <v>0</v>
      </c>
      <c r="R31" s="7"/>
      <c r="S31" s="7">
        <v>0</v>
      </c>
      <c r="T31" s="7"/>
      <c r="U31" s="7">
        <v>0</v>
      </c>
      <c r="V31" s="7"/>
      <c r="W31" s="7">
        <v>0</v>
      </c>
      <c r="X31" s="7"/>
      <c r="Y31" s="7">
        <v>0</v>
      </c>
      <c r="Z31" s="7"/>
      <c r="AA31" s="7">
        <v>0</v>
      </c>
      <c r="AB31" s="7"/>
      <c r="AC31" s="7">
        <v>0</v>
      </c>
      <c r="AD31" s="7"/>
      <c r="AE31" s="7">
        <v>0</v>
      </c>
      <c r="AF31" s="7"/>
      <c r="AG31" s="7">
        <v>0</v>
      </c>
      <c r="AH31" s="7" t="s">
        <v>48</v>
      </c>
    </row>
    <row r="32" spans="2:34" x14ac:dyDescent="0.25">
      <c r="B32" s="7"/>
      <c r="C32" s="7"/>
      <c r="D32" s="7"/>
      <c r="E32" s="11"/>
      <c r="F32" s="11"/>
      <c r="G32" s="11"/>
      <c r="H32" s="11"/>
      <c r="I32" s="1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 t="s">
        <v>48</v>
      </c>
    </row>
    <row r="33" spans="2:34" ht="22.5" customHeight="1" x14ac:dyDescent="0.25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2:34" ht="59.25" customHeight="1" x14ac:dyDescent="0.25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</row>
  </sheetData>
  <mergeCells count="24">
    <mergeCell ref="V5:W5"/>
    <mergeCell ref="H5:I5"/>
    <mergeCell ref="F5:G5"/>
    <mergeCell ref="X5:Y5"/>
    <mergeCell ref="AH4:AH6"/>
    <mergeCell ref="Z5:AA5"/>
    <mergeCell ref="AB5:AC5"/>
    <mergeCell ref="AD5:AE5"/>
    <mergeCell ref="AF5:AG5"/>
    <mergeCell ref="B33:AH33"/>
    <mergeCell ref="B34:AH34"/>
    <mergeCell ref="L5:M5"/>
    <mergeCell ref="B2:AH2"/>
    <mergeCell ref="B3:AH3"/>
    <mergeCell ref="E4:E6"/>
    <mergeCell ref="J5:K5"/>
    <mergeCell ref="B4:B6"/>
    <mergeCell ref="C4:C6"/>
    <mergeCell ref="D4:D6"/>
    <mergeCell ref="N5:O5"/>
    <mergeCell ref="P5:Q5"/>
    <mergeCell ref="R5:S5"/>
    <mergeCell ref="T5:U5"/>
    <mergeCell ref="F4:AG4"/>
  </mergeCells>
  <pageMargins left="0.7" right="0.7" top="0.75" bottom="0.75" header="0.3" footer="0.3"/>
  <pageSetup paperSize="9" scale="5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workbookViewId="0">
      <selection activeCell="F31" sqref="F31"/>
    </sheetView>
  </sheetViews>
  <sheetFormatPr defaultRowHeight="15" x14ac:dyDescent="0.25"/>
  <cols>
    <col min="1" max="2" width="9.140625" style="2"/>
    <col min="3" max="3" width="12.140625" style="2" customWidth="1"/>
    <col min="4" max="4" width="10.85546875" style="2" customWidth="1"/>
    <col min="5" max="5" width="14.85546875" style="2" customWidth="1"/>
    <col min="6" max="6" width="13.85546875" style="2" customWidth="1"/>
    <col min="7" max="7" width="16.28515625" style="2" customWidth="1"/>
    <col min="8" max="8" width="14" style="2" customWidth="1"/>
    <col min="9" max="9" width="16.28515625" style="2" customWidth="1"/>
    <col min="10" max="10" width="27.5703125" style="2" customWidth="1"/>
    <col min="11" max="16384" width="9.140625" style="2"/>
  </cols>
  <sheetData>
    <row r="2" spans="2:10" ht="15.75" customHeight="1" x14ac:dyDescent="0.25">
      <c r="B2" s="45" t="s">
        <v>34</v>
      </c>
      <c r="C2" s="46"/>
      <c r="D2" s="46"/>
      <c r="E2" s="46"/>
      <c r="F2" s="46"/>
      <c r="G2" s="46"/>
      <c r="H2" s="46"/>
      <c r="I2" s="46"/>
      <c r="J2" s="46"/>
    </row>
    <row r="3" spans="2:10" ht="23.25" customHeight="1" x14ac:dyDescent="0.25">
      <c r="B3" s="44" t="s">
        <v>0</v>
      </c>
      <c r="C3" s="44" t="s">
        <v>27</v>
      </c>
      <c r="D3" s="44" t="s">
        <v>28</v>
      </c>
      <c r="E3" s="44" t="s">
        <v>29</v>
      </c>
      <c r="F3" s="60" t="s">
        <v>35</v>
      </c>
      <c r="G3" s="61"/>
      <c r="H3" s="61"/>
      <c r="I3" s="62"/>
      <c r="J3" s="57" t="s">
        <v>31</v>
      </c>
    </row>
    <row r="4" spans="2:10" ht="25.5" customHeight="1" x14ac:dyDescent="0.25">
      <c r="B4" s="44"/>
      <c r="C4" s="44"/>
      <c r="D4" s="44"/>
      <c r="E4" s="44"/>
      <c r="F4" s="44" t="s">
        <v>55</v>
      </c>
      <c r="G4" s="44"/>
      <c r="H4" s="44" t="s">
        <v>56</v>
      </c>
      <c r="I4" s="44"/>
      <c r="J4" s="58"/>
    </row>
    <row r="5" spans="2:10" ht="49.5" customHeight="1" x14ac:dyDescent="0.25">
      <c r="B5" s="44"/>
      <c r="C5" s="44"/>
      <c r="D5" s="44"/>
      <c r="E5" s="44"/>
      <c r="F5" s="3" t="s">
        <v>32</v>
      </c>
      <c r="G5" s="3" t="s">
        <v>33</v>
      </c>
      <c r="H5" s="20" t="s">
        <v>32</v>
      </c>
      <c r="I5" s="20" t="s">
        <v>33</v>
      </c>
      <c r="J5" s="59"/>
    </row>
    <row r="6" spans="2:10" x14ac:dyDescent="0.25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20">
        <v>7</v>
      </c>
      <c r="I6" s="20">
        <v>8</v>
      </c>
      <c r="J6" s="3">
        <v>9</v>
      </c>
    </row>
    <row r="7" spans="2:10" x14ac:dyDescent="0.25">
      <c r="B7" s="54" t="s">
        <v>107</v>
      </c>
      <c r="C7" s="55"/>
      <c r="D7" s="55"/>
      <c r="E7" s="55"/>
      <c r="F7" s="55"/>
      <c r="G7" s="55"/>
      <c r="H7" s="55"/>
      <c r="I7" s="55"/>
      <c r="J7" s="56"/>
    </row>
  </sheetData>
  <mergeCells count="10">
    <mergeCell ref="B7:J7"/>
    <mergeCell ref="J3:J5"/>
    <mergeCell ref="B2:J2"/>
    <mergeCell ref="B3:B5"/>
    <mergeCell ref="C3:C5"/>
    <mergeCell ref="D3:D5"/>
    <mergeCell ref="E3:E5"/>
    <mergeCell ref="F4:G4"/>
    <mergeCell ref="F3:I3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workbookViewId="0">
      <selection activeCell="D16" sqref="D16"/>
    </sheetView>
  </sheetViews>
  <sheetFormatPr defaultRowHeight="15" x14ac:dyDescent="0.25"/>
  <cols>
    <col min="1" max="2" width="9.140625" style="6"/>
    <col min="3" max="3" width="25.28515625" style="6" customWidth="1"/>
    <col min="4" max="4" width="20.28515625" style="6" customWidth="1"/>
    <col min="5" max="5" width="18.5703125" style="6" customWidth="1"/>
    <col min="6" max="6" width="17.28515625" style="6" customWidth="1"/>
    <col min="7" max="16384" width="9.140625" style="6"/>
  </cols>
  <sheetData>
    <row r="3" spans="2:6" x14ac:dyDescent="0.25">
      <c r="B3" s="63" t="s">
        <v>36</v>
      </c>
      <c r="C3" s="63"/>
      <c r="D3" s="63"/>
      <c r="E3" s="63"/>
      <c r="F3" s="63"/>
    </row>
    <row r="4" spans="2:6" ht="43.5" x14ac:dyDescent="0.25">
      <c r="B4" s="5" t="s">
        <v>1</v>
      </c>
      <c r="C4" s="3" t="s">
        <v>43</v>
      </c>
      <c r="D4" s="3" t="s">
        <v>47</v>
      </c>
      <c r="E4" s="3" t="s">
        <v>44</v>
      </c>
      <c r="F4" s="3" t="s">
        <v>45</v>
      </c>
    </row>
    <row r="5" spans="2:6" x14ac:dyDescent="0.25">
      <c r="B5" s="5" t="s">
        <v>46</v>
      </c>
      <c r="C5" s="5" t="s">
        <v>46</v>
      </c>
      <c r="D5" s="5" t="s">
        <v>46</v>
      </c>
      <c r="E5" s="5" t="s">
        <v>46</v>
      </c>
      <c r="F5" s="5" t="s">
        <v>46</v>
      </c>
    </row>
    <row r="6" spans="2:6" ht="15.75" customHeight="1" x14ac:dyDescent="0.25">
      <c r="B6" s="64"/>
      <c r="C6" s="65"/>
      <c r="D6" s="65"/>
      <c r="E6" s="65"/>
      <c r="F6" s="66"/>
    </row>
  </sheetData>
  <mergeCells count="2">
    <mergeCell ref="B3:F3"/>
    <mergeCell ref="B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"/>
  <sheetViews>
    <sheetView zoomScale="68" zoomScaleNormal="68" workbookViewId="0">
      <selection activeCell="D16" sqref="D16"/>
    </sheetView>
  </sheetViews>
  <sheetFormatPr defaultRowHeight="15" x14ac:dyDescent="0.25"/>
  <cols>
    <col min="3" max="3" width="26.5703125" customWidth="1"/>
    <col min="4" max="4" width="18.7109375" customWidth="1"/>
    <col min="5" max="5" width="18.85546875" customWidth="1"/>
    <col min="6" max="6" width="20" customWidth="1"/>
    <col min="7" max="7" width="18.5703125" customWidth="1"/>
  </cols>
  <sheetData>
    <row r="2" spans="2:7" ht="15" customHeight="1" x14ac:dyDescent="0.25">
      <c r="B2" s="45" t="s">
        <v>37</v>
      </c>
      <c r="C2" s="46"/>
      <c r="D2" s="46"/>
      <c r="E2" s="46"/>
      <c r="F2" s="46"/>
      <c r="G2" s="46"/>
    </row>
    <row r="3" spans="2:7" ht="51" x14ac:dyDescent="0.25">
      <c r="B3" s="5" t="s">
        <v>1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</row>
    <row r="4" spans="2:7" x14ac:dyDescent="0.25">
      <c r="B4" s="14"/>
      <c r="C4" s="4" t="s">
        <v>51</v>
      </c>
      <c r="D4" s="7">
        <v>85870316</v>
      </c>
      <c r="E4" s="18" t="s">
        <v>52</v>
      </c>
      <c r="F4" s="5" t="s">
        <v>46</v>
      </c>
      <c r="G4" s="7">
        <v>85984409.599999994</v>
      </c>
    </row>
    <row r="5" spans="2:7" x14ac:dyDescent="0.25">
      <c r="B5" s="8"/>
      <c r="C5" s="4"/>
      <c r="D5" s="4"/>
      <c r="E5" s="19"/>
      <c r="F5" s="4"/>
      <c r="G5" s="4"/>
    </row>
    <row r="6" spans="2:7" ht="22.5" customHeight="1" x14ac:dyDescent="0.25">
      <c r="B6" s="43"/>
      <c r="C6" s="43"/>
      <c r="D6" s="43"/>
      <c r="E6" s="43"/>
      <c r="F6" s="43"/>
      <c r="G6" s="43"/>
    </row>
    <row r="7" spans="2:7" ht="18.75" x14ac:dyDescent="0.25">
      <c r="B7" s="1"/>
    </row>
  </sheetData>
  <autoFilter ref="E2:E19"/>
  <mergeCells count="2">
    <mergeCell ref="B6:G6"/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Акбастау</vt:lpstr>
      <vt:lpstr> выбр Акб</vt:lpstr>
      <vt:lpstr>сброс Акб</vt:lpstr>
      <vt:lpstr> сточн водах Акб</vt:lpstr>
      <vt:lpstr>отх Акб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2023-03-20T05:06:16Z</dcterms:modified>
</cp:coreProperties>
</file>